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<sst xmlns="http://schemas.openxmlformats.org/spreadsheetml/2006/main" count="107" uniqueCount="78">
  <si>
    <t>通江县享受2025年第一批企业享受吸纳脱贫人口就业相关补贴资金名单</t>
  </si>
  <si>
    <t>序号</t>
  </si>
  <si>
    <t>企业名称</t>
  </si>
  <si>
    <t>姓名</t>
  </si>
  <si>
    <t>身份证号码</t>
  </si>
  <si>
    <t>联系电话</t>
  </si>
  <si>
    <t>补贴起止时间</t>
  </si>
  <si>
    <t>社会保险补贴</t>
  </si>
  <si>
    <t>岗位补贴（元）</t>
  </si>
  <si>
    <t>一次性吸纳就业补贴（元）</t>
  </si>
  <si>
    <t>补贴总额（不含失业保险补贴）（元）</t>
  </si>
  <si>
    <t>备注</t>
  </si>
  <si>
    <t>单位缴纳养老保险（元）</t>
  </si>
  <si>
    <t>单位缴纳失业保险（元）</t>
  </si>
  <si>
    <t>单位缴纳工伤保险（元）</t>
  </si>
  <si>
    <t>四川省通江县罗村茶业有限责任公司</t>
  </si>
  <si>
    <t>何才平</t>
  </si>
  <si>
    <t>513025********6212</t>
  </si>
  <si>
    <t>134****9320</t>
  </si>
  <si>
    <t>2024年1月至2024年12月</t>
  </si>
  <si>
    <t>已享受</t>
  </si>
  <si>
    <t>①2024年最低工资标准1970元/月·人；
②2024年已享受失业保险返还政策。</t>
  </si>
  <si>
    <t>戚小丽</t>
  </si>
  <si>
    <t>513721********6425</t>
  </si>
  <si>
    <t>191****0308</t>
  </si>
  <si>
    <t>小计</t>
  </si>
  <si>
    <t>通友精工智能科技（四川）有限公司</t>
  </si>
  <si>
    <t>周文泉</t>
  </si>
  <si>
    <t>513721********0017</t>
  </si>
  <si>
    <t>181****6561</t>
  </si>
  <si>
    <t>2024年9月-2025年2月</t>
  </si>
  <si>
    <t>通友微电(四川)有限公司</t>
  </si>
  <si>
    <t>张虔诚</t>
  </si>
  <si>
    <t>513721********5699</t>
  </si>
  <si>
    <t>183****7836</t>
  </si>
  <si>
    <t>2024年8月-2024年11月</t>
  </si>
  <si>
    <t>戚俊英</t>
  </si>
  <si>
    <t>513723********2441</t>
  </si>
  <si>
    <t>153****8660</t>
  </si>
  <si>
    <t>张会华</t>
  </si>
  <si>
    <t>513721********0325</t>
  </si>
  <si>
    <t>199****7496</t>
  </si>
  <si>
    <t>颜张</t>
  </si>
  <si>
    <t>513721********029X</t>
  </si>
  <si>
    <t>199****6661</t>
  </si>
  <si>
    <t>张旭</t>
  </si>
  <si>
    <t>513721********0736</t>
  </si>
  <si>
    <t>176****6688</t>
  </si>
  <si>
    <t>2024年5月-2024年11月</t>
  </si>
  <si>
    <t>赵灵通</t>
  </si>
  <si>
    <t>513721********713X</t>
  </si>
  <si>
    <t>158****6035</t>
  </si>
  <si>
    <t>张芸铵</t>
  </si>
  <si>
    <t>511921********7971</t>
  </si>
  <si>
    <t>131****6137</t>
  </si>
  <si>
    <t>2024年6月-2024年11月</t>
  </si>
  <si>
    <t>赵明伟</t>
  </si>
  <si>
    <t>513721********7531</t>
  </si>
  <si>
    <t>185****4392</t>
  </si>
  <si>
    <t>路宋兰</t>
  </si>
  <si>
    <t>513721********3705</t>
  </si>
  <si>
    <t>182****9572</t>
  </si>
  <si>
    <t>2024年9月-2024年11月</t>
  </si>
  <si>
    <t>李春林</t>
  </si>
  <si>
    <t>513721********3198</t>
  </si>
  <si>
    <t>159****9404</t>
  </si>
  <si>
    <t>王铭志</t>
  </si>
  <si>
    <t>513721********359X</t>
  </si>
  <si>
    <t>183****3710</t>
  </si>
  <si>
    <t>2024年10月-2024年11月</t>
  </si>
  <si>
    <t>唐玉飞</t>
  </si>
  <si>
    <t>513721********6718</t>
  </si>
  <si>
    <t>182****6035</t>
  </si>
  <si>
    <t>陈洪任</t>
  </si>
  <si>
    <t>513721********7073</t>
  </si>
  <si>
    <t>139****3236</t>
  </si>
  <si>
    <t>吸纳超过10人再奖励10000元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</si>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</sst>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b/>
      <sz val="22"/>
      <color indexed="8"/>
      <name val="方正小标宋简体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b/>
      <sz val="10"/>
      <name val="仿宋_GB2312"/>
      <charset val="134"/>
    </font>
    <font>
      <sz val="10"/>
      <name val="仿宋_GB2312"/>
      <charset val="0"/>
    </font>
    <font>
      <b/>
      <sz val="10"/>
      <color theme="1"/>
      <name val="仿宋_GB2312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left" vertical="center" wrapText="1"/>
    </xf>
    <xf numFmtId="0" fontId="10" fillId="0" borderId="0" xfId="0" applyNumberFormat="1" applyFont="1" applyFill="1" applyBorder="1" applyAlignment="1" applyProtection="1"/>
    <xf numFmtId="176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tabSelected="1" topLeftCell="A3" workbookViewId="0">
      <selection activeCell="G24" sqref="G24"/>
    </sheetView>
  </sheetViews>
  <sheetFormatPr defaultColWidth="10" defaultRowHeight="15.6"/>
  <cols>
    <col min="1" max="1" width="7" style="1" customWidth="1"/>
    <col min="2" max="2" width="21.25" style="1" customWidth="1"/>
    <col min="3" max="3" width="9.72222222222222" style="1" customWidth="1"/>
    <col min="4" max="4" width="20.1111111111111" style="1" customWidth="1"/>
    <col min="5" max="5" width="12.7777777777778" style="1" customWidth="1"/>
    <col min="6" max="6" width="21.8796296296296" style="1" customWidth="1"/>
    <col min="7" max="11" width="11.5555555555556" style="1" customWidth="1"/>
    <col min="12" max="12" width="12.6666666666667" style="1" customWidth="1"/>
    <col min="13" max="13" width="16.3333333333333" style="1" customWidth="1"/>
    <col min="14" max="16384" width="10" style="1"/>
  </cols>
  <sheetData>
    <row r="1" s="1" customFormat="1" ht="36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2" customFormat="1" ht="2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/>
      <c r="I2" s="5"/>
      <c r="J2" s="7" t="s">
        <v>8</v>
      </c>
      <c r="K2" s="7" t="s">
        <v>9</v>
      </c>
      <c r="L2" s="4" t="s">
        <v>10</v>
      </c>
      <c r="M2" s="5" t="s">
        <v>11</v>
      </c>
    </row>
    <row r="3" s="1" customFormat="1" ht="39" customHeight="1" spans="1:13">
      <c r="A3" s="4"/>
      <c r="B3" s="4"/>
      <c r="C3" s="4"/>
      <c r="D3" s="4"/>
      <c r="E3" s="4"/>
      <c r="F3" s="5"/>
      <c r="G3" s="4" t="s">
        <v>12</v>
      </c>
      <c r="H3" s="4" t="s">
        <v>13</v>
      </c>
      <c r="I3" s="4" t="s">
        <v>14</v>
      </c>
      <c r="J3" s="7"/>
      <c r="K3" s="7"/>
      <c r="L3" s="4"/>
      <c r="M3" s="5"/>
    </row>
    <row r="4" s="1" customFormat="1" ht="26" customHeight="1" spans="1:14">
      <c r="A4" s="6">
        <v>1</v>
      </c>
      <c r="B4" s="7" t="s">
        <v>15</v>
      </c>
      <c r="C4" s="8" t="s">
        <v>16</v>
      </c>
      <c r="D4" s="7" t="s">
        <v>17</v>
      </c>
      <c r="E4" s="8" t="s">
        <v>18</v>
      </c>
      <c r="F4" s="8" t="s">
        <v>19</v>
      </c>
      <c r="G4" s="9">
        <f>721.76*12</f>
        <v>8661.12</v>
      </c>
      <c r="H4" s="9">
        <f>25.26*12</f>
        <v>303.12</v>
      </c>
      <c r="I4" s="9">
        <f>7.22*12</f>
        <v>86.64</v>
      </c>
      <c r="J4" s="9">
        <f t="shared" ref="J4:J7" si="0">12*1970*0.3</f>
        <v>7092</v>
      </c>
      <c r="K4" s="14" t="s">
        <v>20</v>
      </c>
      <c r="L4" s="9">
        <f>G4+I4+J4</f>
        <v>15839.76</v>
      </c>
      <c r="M4" s="24" t="s">
        <v>21</v>
      </c>
      <c r="N4" s="25"/>
    </row>
    <row r="5" s="1" customFormat="1" ht="26" customHeight="1" spans="1:14">
      <c r="A5" s="6">
        <v>2</v>
      </c>
      <c r="B5" s="7"/>
      <c r="C5" s="8" t="s">
        <v>22</v>
      </c>
      <c r="D5" s="8" t="s">
        <v>23</v>
      </c>
      <c r="E5" s="8" t="s">
        <v>24</v>
      </c>
      <c r="F5" s="8" t="s">
        <v>19</v>
      </c>
      <c r="G5" s="9">
        <v>8661.12</v>
      </c>
      <c r="H5" s="9">
        <v>303.12</v>
      </c>
      <c r="I5" s="9">
        <f>7.22*12</f>
        <v>86.64</v>
      </c>
      <c r="J5" s="9">
        <f t="shared" si="0"/>
        <v>7092</v>
      </c>
      <c r="K5" s="14" t="s">
        <v>20</v>
      </c>
      <c r="L5" s="9">
        <f>G5+I5+J5</f>
        <v>15839.76</v>
      </c>
      <c r="M5" s="24"/>
      <c r="N5" s="25"/>
    </row>
    <row r="6" s="1" customFormat="1" ht="26" customHeight="1" spans="1:14">
      <c r="A6" s="6">
        <v>3</v>
      </c>
      <c r="B6" s="7"/>
      <c r="C6" s="10" t="s">
        <v>25</v>
      </c>
      <c r="D6" s="11"/>
      <c r="E6" s="11"/>
      <c r="F6" s="11"/>
      <c r="G6" s="10">
        <f t="shared" ref="G6:L6" si="1">SUM(G4:G5)</f>
        <v>17322.24</v>
      </c>
      <c r="H6" s="10">
        <f t="shared" si="1"/>
        <v>606.24</v>
      </c>
      <c r="I6" s="26">
        <f t="shared" si="1"/>
        <v>173.28</v>
      </c>
      <c r="J6" s="26">
        <f t="shared" si="1"/>
        <v>14184</v>
      </c>
      <c r="K6" s="26">
        <f t="shared" si="1"/>
        <v>0</v>
      </c>
      <c r="L6" s="26">
        <f t="shared" si="1"/>
        <v>31679.52</v>
      </c>
      <c r="M6" s="24"/>
      <c r="N6" s="25"/>
    </row>
    <row r="7" s="1" customFormat="1" ht="26" customHeight="1" spans="1:14">
      <c r="A7" s="5">
        <v>1</v>
      </c>
      <c r="B7" s="12" t="s">
        <v>26</v>
      </c>
      <c r="C7" s="7" t="s">
        <v>27</v>
      </c>
      <c r="D7" s="7" t="s">
        <v>28</v>
      </c>
      <c r="E7" s="7" t="s">
        <v>29</v>
      </c>
      <c r="F7" s="13" t="s">
        <v>30</v>
      </c>
      <c r="G7" s="12">
        <f>721.76*6</f>
        <v>4330.56</v>
      </c>
      <c r="H7" s="14">
        <f>25.26*6</f>
        <v>151.56</v>
      </c>
      <c r="I7" s="5">
        <f>25.26*4+31.58*2</f>
        <v>164.2</v>
      </c>
      <c r="J7" s="9">
        <f>6*1970*0.3</f>
        <v>3546</v>
      </c>
      <c r="K7" s="14">
        <v>1000</v>
      </c>
      <c r="L7" s="27">
        <f t="shared" ref="L7:L21" si="2">SUM(G7:K7)</f>
        <v>9192.32</v>
      </c>
      <c r="M7" s="15"/>
      <c r="N7" s="25"/>
    </row>
    <row r="8" s="1" customFormat="1" ht="26" customHeight="1" spans="1:14">
      <c r="A8" s="5">
        <v>2</v>
      </c>
      <c r="B8" s="12"/>
      <c r="C8" s="10" t="s">
        <v>25</v>
      </c>
      <c r="D8" s="5"/>
      <c r="E8" s="5"/>
      <c r="F8" s="15"/>
      <c r="G8" s="16">
        <f>721.76*6</f>
        <v>4330.56</v>
      </c>
      <c r="H8" s="17">
        <f>25.26*6</f>
        <v>151.56</v>
      </c>
      <c r="I8" s="21">
        <f>25.26*4+31.58*2</f>
        <v>164.2</v>
      </c>
      <c r="J8" s="26">
        <f>6*1970*0.3</f>
        <v>3546</v>
      </c>
      <c r="K8" s="17">
        <v>1000</v>
      </c>
      <c r="L8" s="28">
        <f t="shared" si="2"/>
        <v>9192.32</v>
      </c>
      <c r="M8" s="15"/>
      <c r="N8" s="25"/>
    </row>
    <row r="9" s="1" customFormat="1" ht="26" customHeight="1" spans="1:14">
      <c r="A9" s="6">
        <v>1</v>
      </c>
      <c r="B9" s="18" t="s">
        <v>31</v>
      </c>
      <c r="C9" s="13" t="s">
        <v>32</v>
      </c>
      <c r="D9" s="12" t="s">
        <v>33</v>
      </c>
      <c r="E9" s="6" t="s">
        <v>34</v>
      </c>
      <c r="F9" s="13" t="s">
        <v>35</v>
      </c>
      <c r="G9" s="12">
        <f t="shared" ref="G9:G12" si="3">721.76*4</f>
        <v>2887.04</v>
      </c>
      <c r="H9" s="14">
        <f t="shared" ref="H9:H12" si="4">25.26*4</f>
        <v>101.04</v>
      </c>
      <c r="I9" s="5">
        <f t="shared" ref="I9:I12" si="5">14.44*4</f>
        <v>57.76</v>
      </c>
      <c r="J9" s="14">
        <f t="shared" ref="J9:J12" si="6">1970*0.3*4</f>
        <v>2364</v>
      </c>
      <c r="K9" s="14" t="s">
        <v>20</v>
      </c>
      <c r="L9" s="27">
        <f t="shared" si="2"/>
        <v>5409.84</v>
      </c>
      <c r="M9" s="18"/>
      <c r="N9" s="25"/>
    </row>
    <row r="10" s="1" customFormat="1" ht="26" customHeight="1" spans="1:14">
      <c r="A10" s="6">
        <v>2</v>
      </c>
      <c r="B10" s="18" t="s">
        <v>31</v>
      </c>
      <c r="C10" s="13" t="s">
        <v>36</v>
      </c>
      <c r="D10" s="12" t="s">
        <v>37</v>
      </c>
      <c r="E10" s="6" t="s">
        <v>38</v>
      </c>
      <c r="F10" s="13" t="s">
        <v>35</v>
      </c>
      <c r="G10" s="12">
        <f t="shared" si="3"/>
        <v>2887.04</v>
      </c>
      <c r="H10" s="14">
        <f t="shared" si="4"/>
        <v>101.04</v>
      </c>
      <c r="I10" s="5">
        <f t="shared" si="5"/>
        <v>57.76</v>
      </c>
      <c r="J10" s="14">
        <f t="shared" si="6"/>
        <v>2364</v>
      </c>
      <c r="K10" s="14" t="s">
        <v>20</v>
      </c>
      <c r="L10" s="27">
        <f t="shared" si="2"/>
        <v>5409.84</v>
      </c>
      <c r="M10" s="18"/>
      <c r="N10" s="25"/>
    </row>
    <row r="11" s="1" customFormat="1" ht="26" customHeight="1" spans="1:14">
      <c r="A11" s="6">
        <v>3</v>
      </c>
      <c r="B11" s="18" t="s">
        <v>31</v>
      </c>
      <c r="C11" s="13" t="s">
        <v>39</v>
      </c>
      <c r="D11" s="12" t="s">
        <v>40</v>
      </c>
      <c r="E11" s="6" t="s">
        <v>41</v>
      </c>
      <c r="F11" s="13" t="s">
        <v>35</v>
      </c>
      <c r="G11" s="12">
        <f t="shared" si="3"/>
        <v>2887.04</v>
      </c>
      <c r="H11" s="14">
        <f t="shared" si="4"/>
        <v>101.04</v>
      </c>
      <c r="I11" s="5">
        <f t="shared" si="5"/>
        <v>57.76</v>
      </c>
      <c r="J11" s="14">
        <f t="shared" si="6"/>
        <v>2364</v>
      </c>
      <c r="K11" s="14" t="s">
        <v>20</v>
      </c>
      <c r="L11" s="27">
        <f t="shared" si="2"/>
        <v>5409.84</v>
      </c>
      <c r="M11" s="29"/>
      <c r="N11" s="25"/>
    </row>
    <row r="12" s="1" customFormat="1" ht="26" customHeight="1" spans="1:14">
      <c r="A12" s="6">
        <v>4</v>
      </c>
      <c r="B12" s="18" t="s">
        <v>31</v>
      </c>
      <c r="C12" s="13" t="s">
        <v>42</v>
      </c>
      <c r="D12" s="12" t="s">
        <v>43</v>
      </c>
      <c r="E12" s="6" t="s">
        <v>44</v>
      </c>
      <c r="F12" s="13" t="s">
        <v>35</v>
      </c>
      <c r="G12" s="12">
        <f t="shared" si="3"/>
        <v>2887.04</v>
      </c>
      <c r="H12" s="14">
        <f t="shared" si="4"/>
        <v>101.04</v>
      </c>
      <c r="I12" s="5">
        <f t="shared" si="5"/>
        <v>57.76</v>
      </c>
      <c r="J12" s="14">
        <f t="shared" si="6"/>
        <v>2364</v>
      </c>
      <c r="K12" s="14" t="s">
        <v>20</v>
      </c>
      <c r="L12" s="27">
        <f t="shared" si="2"/>
        <v>5409.84</v>
      </c>
      <c r="M12" s="29"/>
      <c r="N12" s="25"/>
    </row>
    <row r="13" s="1" customFormat="1" ht="26" customHeight="1" spans="1:14">
      <c r="A13" s="6">
        <v>5</v>
      </c>
      <c r="B13" s="18" t="s">
        <v>31</v>
      </c>
      <c r="C13" s="13" t="s">
        <v>45</v>
      </c>
      <c r="D13" s="12" t="s">
        <v>46</v>
      </c>
      <c r="E13" s="6" t="s">
        <v>47</v>
      </c>
      <c r="F13" s="13" t="s">
        <v>48</v>
      </c>
      <c r="G13" s="12">
        <f>721.76*7</f>
        <v>5052.32</v>
      </c>
      <c r="H13" s="14">
        <f>25.26*7</f>
        <v>176.82</v>
      </c>
      <c r="I13" s="5">
        <f>14.44*7</f>
        <v>101.08</v>
      </c>
      <c r="J13" s="14">
        <f>1970*0.3*7</f>
        <v>4137</v>
      </c>
      <c r="K13" s="14">
        <v>1000</v>
      </c>
      <c r="L13" s="27">
        <f t="shared" si="2"/>
        <v>10467.22</v>
      </c>
      <c r="M13" s="29"/>
      <c r="N13" s="25"/>
    </row>
    <row r="14" s="1" customFormat="1" ht="26" customHeight="1" spans="1:14">
      <c r="A14" s="6">
        <v>6</v>
      </c>
      <c r="B14" s="18" t="s">
        <v>31</v>
      </c>
      <c r="C14" s="13" t="s">
        <v>49</v>
      </c>
      <c r="D14" s="12" t="s">
        <v>50</v>
      </c>
      <c r="E14" s="6" t="s">
        <v>51</v>
      </c>
      <c r="F14" s="13" t="s">
        <v>48</v>
      </c>
      <c r="G14" s="12">
        <f>721.76*7</f>
        <v>5052.32</v>
      </c>
      <c r="H14" s="14">
        <f>25.26*7</f>
        <v>176.82</v>
      </c>
      <c r="I14" s="5">
        <f>14.44*7</f>
        <v>101.08</v>
      </c>
      <c r="J14" s="14">
        <f>1970*0.3*7</f>
        <v>4137</v>
      </c>
      <c r="K14" s="14">
        <v>1000</v>
      </c>
      <c r="L14" s="27">
        <f t="shared" si="2"/>
        <v>10467.22</v>
      </c>
      <c r="M14" s="29"/>
      <c r="N14" s="25"/>
    </row>
    <row r="15" s="1" customFormat="1" ht="26" customHeight="1" spans="1:14">
      <c r="A15" s="6">
        <v>7</v>
      </c>
      <c r="B15" s="18" t="s">
        <v>31</v>
      </c>
      <c r="C15" s="13" t="s">
        <v>52</v>
      </c>
      <c r="D15" s="12" t="s">
        <v>53</v>
      </c>
      <c r="E15" s="6" t="s">
        <v>54</v>
      </c>
      <c r="F15" s="13" t="s">
        <v>55</v>
      </c>
      <c r="G15" s="12">
        <f>721.76*6</f>
        <v>4330.56</v>
      </c>
      <c r="H15" s="14">
        <f>25.26*6</f>
        <v>151.56</v>
      </c>
      <c r="I15" s="5">
        <f>14.44*6</f>
        <v>86.64</v>
      </c>
      <c r="J15" s="14">
        <f>1970*0.3*6</f>
        <v>3546</v>
      </c>
      <c r="K15" s="14">
        <v>1000</v>
      </c>
      <c r="L15" s="27">
        <f t="shared" si="2"/>
        <v>9114.76</v>
      </c>
      <c r="M15" s="29"/>
      <c r="N15" s="25"/>
    </row>
    <row r="16" s="1" customFormat="1" ht="26" customHeight="1" spans="1:14">
      <c r="A16" s="6">
        <v>8</v>
      </c>
      <c r="B16" s="18" t="s">
        <v>31</v>
      </c>
      <c r="C16" s="13" t="s">
        <v>56</v>
      </c>
      <c r="D16" s="12" t="s">
        <v>57</v>
      </c>
      <c r="E16" s="6" t="s">
        <v>58</v>
      </c>
      <c r="F16" s="13" t="s">
        <v>55</v>
      </c>
      <c r="G16" s="12">
        <f>721.76*6</f>
        <v>4330.56</v>
      </c>
      <c r="H16" s="14">
        <f>25.26*6</f>
        <v>151.56</v>
      </c>
      <c r="I16" s="5">
        <f>14.44*6</f>
        <v>86.64</v>
      </c>
      <c r="J16" s="14">
        <f>1970*0.3*6</f>
        <v>3546</v>
      </c>
      <c r="K16" s="14">
        <v>1000</v>
      </c>
      <c r="L16" s="27">
        <f t="shared" si="2"/>
        <v>9114.76</v>
      </c>
      <c r="M16" s="29"/>
      <c r="N16" s="25"/>
    </row>
    <row r="17" s="1" customFormat="1" ht="26" customHeight="1" spans="1:14">
      <c r="A17" s="6">
        <v>9</v>
      </c>
      <c r="B17" s="18" t="s">
        <v>31</v>
      </c>
      <c r="C17" s="13" t="s">
        <v>59</v>
      </c>
      <c r="D17" s="12" t="s">
        <v>60</v>
      </c>
      <c r="E17" s="6" t="s">
        <v>61</v>
      </c>
      <c r="F17" s="13" t="s">
        <v>62</v>
      </c>
      <c r="G17" s="12">
        <f t="shared" ref="G17:G21" si="7">721.76*3</f>
        <v>2165.28</v>
      </c>
      <c r="H17" s="14">
        <f t="shared" ref="H17:H21" si="8">25.26*3</f>
        <v>75.78</v>
      </c>
      <c r="I17" s="5">
        <f t="shared" ref="I17:I21" si="9">14.44*3</f>
        <v>43.32</v>
      </c>
      <c r="J17" s="14">
        <f t="shared" ref="J17:J21" si="10">1970*0.3*3</f>
        <v>1773</v>
      </c>
      <c r="K17" s="14">
        <v>1000</v>
      </c>
      <c r="L17" s="27">
        <f t="shared" si="2"/>
        <v>5057.38</v>
      </c>
      <c r="M17" s="29"/>
      <c r="N17" s="25"/>
    </row>
    <row r="18" s="1" customFormat="1" ht="26" customHeight="1" spans="1:14">
      <c r="A18" s="6">
        <v>10</v>
      </c>
      <c r="B18" s="18" t="s">
        <v>31</v>
      </c>
      <c r="C18" s="13" t="s">
        <v>63</v>
      </c>
      <c r="D18" s="13" t="s">
        <v>64</v>
      </c>
      <c r="E18" s="6" t="s">
        <v>65</v>
      </c>
      <c r="F18" s="13" t="s">
        <v>62</v>
      </c>
      <c r="G18" s="12">
        <f t="shared" si="7"/>
        <v>2165.28</v>
      </c>
      <c r="H18" s="14">
        <f t="shared" si="8"/>
        <v>75.78</v>
      </c>
      <c r="I18" s="5">
        <f t="shared" si="9"/>
        <v>43.32</v>
      </c>
      <c r="J18" s="14">
        <f t="shared" si="10"/>
        <v>1773</v>
      </c>
      <c r="K18" s="14">
        <v>1000</v>
      </c>
      <c r="L18" s="27">
        <f t="shared" si="2"/>
        <v>5057.38</v>
      </c>
      <c r="M18" s="29"/>
      <c r="N18" s="25"/>
    </row>
    <row r="19" s="1" customFormat="1" ht="26" customHeight="1" spans="1:14">
      <c r="A19" s="6">
        <v>11</v>
      </c>
      <c r="B19" s="18" t="s">
        <v>31</v>
      </c>
      <c r="C19" s="13" t="s">
        <v>66</v>
      </c>
      <c r="D19" s="13" t="s">
        <v>67</v>
      </c>
      <c r="E19" s="6" t="s">
        <v>68</v>
      </c>
      <c r="F19" s="13" t="s">
        <v>69</v>
      </c>
      <c r="G19" s="12">
        <f>721.76*2</f>
        <v>1443.52</v>
      </c>
      <c r="H19" s="14">
        <f>25.26*2</f>
        <v>50.52</v>
      </c>
      <c r="I19" s="5">
        <f>14.44*2</f>
        <v>28.88</v>
      </c>
      <c r="J19" s="14">
        <f>1970*0.3*2</f>
        <v>1182</v>
      </c>
      <c r="K19" s="14">
        <v>1000</v>
      </c>
      <c r="L19" s="27">
        <f t="shared" si="2"/>
        <v>3704.92</v>
      </c>
      <c r="M19" s="29"/>
      <c r="N19" s="25"/>
    </row>
    <row r="20" s="1" customFormat="1" ht="26" customHeight="1" spans="1:14">
      <c r="A20" s="6">
        <v>12</v>
      </c>
      <c r="B20" s="18" t="s">
        <v>31</v>
      </c>
      <c r="C20" s="13" t="s">
        <v>70</v>
      </c>
      <c r="D20" s="13" t="s">
        <v>71</v>
      </c>
      <c r="E20" s="6" t="s">
        <v>72</v>
      </c>
      <c r="F20" s="13" t="s">
        <v>62</v>
      </c>
      <c r="G20" s="12">
        <f t="shared" si="7"/>
        <v>2165.28</v>
      </c>
      <c r="H20" s="14">
        <f t="shared" si="8"/>
        <v>75.78</v>
      </c>
      <c r="I20" s="5">
        <f t="shared" si="9"/>
        <v>43.32</v>
      </c>
      <c r="J20" s="14">
        <f t="shared" si="10"/>
        <v>1773</v>
      </c>
      <c r="K20" s="14">
        <v>1000</v>
      </c>
      <c r="L20" s="27">
        <f t="shared" si="2"/>
        <v>5057.38</v>
      </c>
      <c r="M20" s="29"/>
      <c r="N20" s="25"/>
    </row>
    <row r="21" s="1" customFormat="1" ht="26" customHeight="1" spans="1:14">
      <c r="A21" s="6">
        <v>13</v>
      </c>
      <c r="B21" s="18" t="s">
        <v>31</v>
      </c>
      <c r="C21" s="13" t="s">
        <v>73</v>
      </c>
      <c r="D21" s="13" t="s">
        <v>74</v>
      </c>
      <c r="E21" s="6" t="s">
        <v>75</v>
      </c>
      <c r="F21" s="13" t="s">
        <v>62</v>
      </c>
      <c r="G21" s="12">
        <f t="shared" si="7"/>
        <v>2165.28</v>
      </c>
      <c r="H21" s="14">
        <f t="shared" si="8"/>
        <v>75.78</v>
      </c>
      <c r="I21" s="5">
        <f t="shared" si="9"/>
        <v>43.32</v>
      </c>
      <c r="J21" s="14">
        <f t="shared" si="10"/>
        <v>1773</v>
      </c>
      <c r="K21" s="14">
        <v>1000</v>
      </c>
      <c r="L21" s="27">
        <f t="shared" si="2"/>
        <v>5057.38</v>
      </c>
      <c r="M21" s="29"/>
      <c r="N21" s="25"/>
    </row>
    <row r="22" s="1" customFormat="1" ht="26" customHeight="1" spans="1:14">
      <c r="A22" s="6">
        <v>14</v>
      </c>
      <c r="B22" s="12" t="s">
        <v>31</v>
      </c>
      <c r="C22" s="12"/>
      <c r="D22" s="13"/>
      <c r="E22" s="6"/>
      <c r="F22" s="13"/>
      <c r="G22" s="12"/>
      <c r="H22" s="14"/>
      <c r="I22" s="5"/>
      <c r="J22" s="14"/>
      <c r="K22" s="14"/>
      <c r="L22" s="27">
        <v>10000</v>
      </c>
      <c r="M22" s="12" t="s">
        <v>76</v>
      </c>
      <c r="N22" s="25"/>
    </row>
    <row r="23" s="1" customFormat="1" ht="26" customHeight="1" spans="1:13">
      <c r="A23" s="16" t="s">
        <v>25</v>
      </c>
      <c r="B23" s="19"/>
      <c r="C23" s="19"/>
      <c r="D23" s="20"/>
      <c r="E23" s="16"/>
      <c r="F23" s="16"/>
      <c r="G23" s="16">
        <f t="shared" ref="G23:L23" si="11">SUM(G9:G21)</f>
        <v>40418.56</v>
      </c>
      <c r="H23" s="16">
        <f t="shared" si="11"/>
        <v>1414.56</v>
      </c>
      <c r="I23" s="16">
        <f t="shared" si="11"/>
        <v>808.64</v>
      </c>
      <c r="J23" s="16">
        <f t="shared" si="11"/>
        <v>33096</v>
      </c>
      <c r="K23" s="16">
        <f t="shared" si="11"/>
        <v>9000</v>
      </c>
      <c r="L23" s="16">
        <f>SUM(L9:L22)</f>
        <v>94737.76</v>
      </c>
      <c r="M23" s="18"/>
    </row>
    <row r="24" s="1" customFormat="1" ht="26" customHeight="1" spans="1:13">
      <c r="A24" s="21" t="s">
        <v>77</v>
      </c>
      <c r="B24" s="21"/>
      <c r="C24" s="21"/>
      <c r="D24" s="22"/>
      <c r="E24" s="22"/>
      <c r="F24" s="22"/>
      <c r="G24" s="23">
        <f t="shared" ref="G24:L24" si="12">G6+G8+G23</f>
        <v>62071.36</v>
      </c>
      <c r="H24" s="23">
        <f t="shared" si="12"/>
        <v>2172.36</v>
      </c>
      <c r="I24" s="23">
        <f t="shared" si="12"/>
        <v>1146.12</v>
      </c>
      <c r="J24" s="23">
        <f t="shared" si="12"/>
        <v>50826</v>
      </c>
      <c r="K24" s="23">
        <f t="shared" si="12"/>
        <v>10000</v>
      </c>
      <c r="L24" s="23">
        <f t="shared" si="12"/>
        <v>135609.6</v>
      </c>
      <c r="M24" s="15"/>
    </row>
  </sheetData>
  <mergeCells count="18">
    <mergeCell ref="A1:M1"/>
    <mergeCell ref="G2:I2"/>
    <mergeCell ref="B22:C22"/>
    <mergeCell ref="A23:C23"/>
    <mergeCell ref="A24:C24"/>
    <mergeCell ref="A2:A3"/>
    <mergeCell ref="B2:B3"/>
    <mergeCell ref="B4:B6"/>
    <mergeCell ref="B7:B8"/>
    <mergeCell ref="C2:C3"/>
    <mergeCell ref="D2:D3"/>
    <mergeCell ref="E2:E3"/>
    <mergeCell ref="F2:F3"/>
    <mergeCell ref="J2:J3"/>
    <mergeCell ref="K2:K3"/>
    <mergeCell ref="L2:L3"/>
    <mergeCell ref="M2:M3"/>
    <mergeCell ref="M4:M6"/>
  </mergeCells>
  <conditionalFormatting sqref="C4">
    <cfRule type="duplicateValues" dxfId="0" priority="1"/>
    <cfRule type="duplicateValues" dxfId="0" priority="2"/>
    <cfRule type="duplicateValues" dxfId="0" priority="3"/>
    <cfRule type="duplicateValues" dxfId="0" priority="4"/>
  </conditionalFormatting>
  <pageMargins left="0.751388888888889" right="0.751388888888889" top="0.393055555555556" bottom="0.393055555555556" header="0.5" footer="0.5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侨谦</cp:lastModifiedBy>
  <dcterms:created xsi:type="dcterms:W3CDTF">2025-04-28T08:59:00Z</dcterms:created>
  <dcterms:modified xsi:type="dcterms:W3CDTF">2025-05-08T07:32:45Z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A9EE959BBA1B4009B0245EC09A79733F_11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